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liyeva_t.OSC\Desktop\2024\ст 73\"/>
    </mc:Choice>
  </mc:AlternateContent>
  <xr:revisionPtr revIDLastSave="0" documentId="8_{63C6C72C-B25D-4833-8FE3-57EC9C4B77A0}" xr6:coauthVersionLast="47" xr6:coauthVersionMax="47" xr10:uidLastSave="{00000000-0000-0000-0000-000000000000}"/>
  <bookViews>
    <workbookView xWindow="-120" yWindow="-120" windowWidth="29040" windowHeight="15840" activeTab="2" xr2:uid="{6325AC93-233D-4667-9915-3A93B5F47D93}"/>
  </bookViews>
  <sheets>
    <sheet name="Позиции МЭМ" sheetId="3" r:id="rId1"/>
    <sheet name="01.04.2024М-Ж" sheetId="1" r:id="rId2"/>
    <sheet name="30.09.2024 М-Ж" sheetId="2" r:id="rId3"/>
  </sheets>
  <definedNames>
    <definedName name="_xlnm._FilterDatabase" localSheetId="1" hidden="1">'01.04.2024М-Ж'!$A$4:$P$10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6" i="2" l="1"/>
  <c r="P26" i="2"/>
  <c r="P25" i="2"/>
  <c r="P21" i="2"/>
  <c r="P20" i="2"/>
  <c r="M22" i="2" l="1"/>
  <c r="M23" i="2" l="1"/>
  <c r="M21" i="2"/>
  <c r="M20" i="2"/>
  <c r="P10" i="3"/>
  <c r="N10" i="3"/>
  <c r="P9" i="3"/>
  <c r="N9" i="3"/>
  <c r="P8" i="3"/>
  <c r="N8" i="3"/>
  <c r="P7" i="3"/>
  <c r="N7" i="3"/>
  <c r="O13" i="2" l="1"/>
  <c r="O9" i="2"/>
  <c r="P11" i="1"/>
  <c r="O11" i="1"/>
  <c r="O8" i="2"/>
  <c r="P8" i="2" s="1"/>
  <c r="O10" i="2"/>
  <c r="P10" i="2" s="1"/>
  <c r="O11" i="2"/>
  <c r="O12" i="2"/>
  <c r="P12" i="2" s="1"/>
  <c r="O14" i="2"/>
  <c r="P14" i="2" s="1"/>
  <c r="P11" i="2" l="1"/>
  <c r="N22" i="2"/>
  <c r="P13" i="2"/>
  <c r="N23" i="2"/>
  <c r="P9" i="2"/>
  <c r="N21" i="2"/>
  <c r="O7" i="2"/>
  <c r="N20" i="2" s="1"/>
  <c r="O9" i="1"/>
  <c r="O10" i="1"/>
  <c r="O8" i="1"/>
  <c r="O7" i="1"/>
  <c r="P7" i="2" l="1"/>
  <c r="P15" i="2" s="1"/>
  <c r="O15" i="2"/>
  <c r="P7" i="1"/>
  <c r="P8" i="1" l="1"/>
  <c r="P9" i="1"/>
  <c r="P10" i="1"/>
</calcChain>
</file>

<file path=xl/sharedStrings.xml><?xml version="1.0" encoding="utf-8"?>
<sst xmlns="http://schemas.openxmlformats.org/spreadsheetml/2006/main" count="170" uniqueCount="37">
  <si>
    <t>ДЗО</t>
  </si>
  <si>
    <t>№</t>
  </si>
  <si>
    <t>Код ЕНС ТРУ</t>
  </si>
  <si>
    <t>Наименование закупаемых товаров, работ и услуг (по коду ЕНС ТРУ)</t>
  </si>
  <si>
    <t>Дополнительная характеристика</t>
  </si>
  <si>
    <t>Прогноз местного содержания, %</t>
  </si>
  <si>
    <t>Регион, место поставки товара, выполнения работ, оказания услуг</t>
  </si>
  <si>
    <t>Условия поставки по ИНКОТЕРМС 2010</t>
  </si>
  <si>
    <t>Период поставки товаров, выполнения работ, оказания услуг</t>
  </si>
  <si>
    <t>Условия оплаты</t>
  </si>
  <si>
    <t>Единица измерения</t>
  </si>
  <si>
    <t>Кол-во, объем</t>
  </si>
  <si>
    <t>Маркетинговая цена за единицу, тенге без НДС</t>
  </si>
  <si>
    <t>Сумма, планируемая для закупок ТРУ без НДС, тенге</t>
  </si>
  <si>
    <t>Сумма, планируемая для закупки ТРУ с НДС, тенге</t>
  </si>
  <si>
    <t>1. Товары</t>
  </si>
  <si>
    <t>ТОО OSC</t>
  </si>
  <si>
    <t>351110.100.000000</t>
  </si>
  <si>
    <t>Электроэнергия</t>
  </si>
  <si>
    <t>Электроснабжения электроэнергией</t>
  </si>
  <si>
    <t>месторождение Каламкас</t>
  </si>
  <si>
    <t xml:space="preserve">Окончательный платеж - 0% , Промежуточный платеж/по факту - 100% , Предоплата - 0% </t>
  </si>
  <si>
    <t>Киловатт</t>
  </si>
  <si>
    <t>месторождение Жетыбай</t>
  </si>
  <si>
    <t>м. Куйрук (ПЛА), пос. Ынтымак (база СПО)</t>
  </si>
  <si>
    <t>г.Актау, 23 мкр. офис ТОО "OSC"</t>
  </si>
  <si>
    <t>ст.73-1-3</t>
  </si>
  <si>
    <t>Основание</t>
  </si>
  <si>
    <r>
      <t xml:space="preserve">Информация по закупкам с применением норм особого порядка </t>
    </r>
    <r>
      <rPr>
        <b/>
        <sz val="9"/>
        <color rgb="FFFF0000"/>
        <rFont val="Calibri"/>
        <family val="2"/>
        <charset val="204"/>
        <scheme val="minor"/>
      </rPr>
      <t xml:space="preserve">на 2024 год </t>
    </r>
  </si>
  <si>
    <t>04/2024-12/2024</t>
  </si>
  <si>
    <t>04/2024-07/2024</t>
  </si>
  <si>
    <t>07/2024-12/2024</t>
  </si>
  <si>
    <t>01/2024-03/2024</t>
  </si>
  <si>
    <t>к</t>
  </si>
  <si>
    <t>ж</t>
  </si>
  <si>
    <t>ы</t>
  </si>
  <si>
    <t>офис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</si>
</sst>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419]mmmm;@"/>
    <numFmt numFmtId="165" formatCode="_-* #,##0.00\ _р_._-;\-* #,##0.00\ _р_._-;_-* &quot;-&quot;??\ _р_._-;_-@_-"/>
    <numFmt numFmtId="166" formatCode="_-* #,##0.00\ _₽_-;\-* #,##0.00\ _₽_-;_-* &quot;-&quot;??\ _₽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8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9"/>
      <color rgb="FFFF000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9"/>
      <color rgb="FF212529"/>
      <name val="Calibri"/>
      <family val="2"/>
      <charset val="204"/>
      <scheme val="minor"/>
    </font>
    <font>
      <sz val="8"/>
      <name val="Times New Roman"/>
      <family val="1"/>
      <charset val="204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2" fillId="0" borderId="0"/>
    <xf numFmtId="0" fontId="3" fillId="0" borderId="0"/>
  </cellStyleXfs>
  <cellXfs count="58">
    <xf numFmtId="0" fontId="0" fillId="0" borderId="0" xfId="0"/>
    <xf numFmtId="0" fontId="5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10" fillId="2" borderId="3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  <xf numFmtId="49" fontId="7" fillId="0" borderId="3" xfId="0" applyNumberFormat="1" applyFont="1" applyBorder="1" applyAlignment="1">
      <alignment horizontal="center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4" fontId="9" fillId="0" borderId="3" xfId="2" applyNumberFormat="1" applyFont="1" applyBorder="1" applyAlignment="1" applyProtection="1">
      <alignment horizontal="center" vertical="top"/>
      <protection locked="0"/>
    </xf>
    <xf numFmtId="165" fontId="9" fillId="0" borderId="3" xfId="1" applyNumberFormat="1" applyFont="1" applyFill="1" applyBorder="1" applyAlignment="1" applyProtection="1">
      <alignment vertical="top"/>
      <protection locked="0"/>
    </xf>
    <xf numFmtId="43" fontId="9" fillId="0" borderId="3" xfId="1" applyFont="1" applyBorder="1" applyAlignment="1">
      <alignment horizontal="right" vertical="top" wrapText="1"/>
    </xf>
    <xf numFmtId="0" fontId="9" fillId="0" borderId="5" xfId="0" applyFont="1" applyBorder="1" applyAlignment="1">
      <alignment horizontal="center" vertical="top" wrapText="1"/>
    </xf>
    <xf numFmtId="4" fontId="9" fillId="3" borderId="6" xfId="2" applyNumberFormat="1" applyFont="1" applyFill="1" applyBorder="1" applyAlignment="1" applyProtection="1">
      <alignment horizontal="center" vertical="top"/>
      <protection locked="0"/>
    </xf>
    <xf numFmtId="43" fontId="9" fillId="0" borderId="6" xfId="1" applyFont="1" applyBorder="1" applyAlignment="1">
      <alignment horizontal="right" vertical="top" wrapText="1"/>
    </xf>
    <xf numFmtId="0" fontId="9" fillId="0" borderId="6" xfId="0" applyFont="1" applyBorder="1" applyAlignment="1">
      <alignment horizontal="center" vertical="top" wrapText="1"/>
    </xf>
    <xf numFmtId="49" fontId="7" fillId="0" borderId="6" xfId="0" applyNumberFormat="1" applyFont="1" applyBorder="1" applyAlignment="1">
      <alignment horizontal="center" vertical="top" wrapText="1"/>
    </xf>
    <xf numFmtId="0" fontId="9" fillId="0" borderId="6" xfId="0" applyFont="1" applyBorder="1" applyAlignment="1">
      <alignment horizontal="left" vertical="top" wrapText="1"/>
    </xf>
    <xf numFmtId="4" fontId="9" fillId="0" borderId="6" xfId="2" applyNumberFormat="1" applyFont="1" applyBorder="1" applyAlignment="1" applyProtection="1">
      <alignment horizontal="center" vertical="top"/>
      <protection locked="0"/>
    </xf>
    <xf numFmtId="0" fontId="9" fillId="0" borderId="6" xfId="3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166" fontId="7" fillId="0" borderId="0" xfId="0" applyNumberFormat="1" applyFont="1"/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8" fillId="0" borderId="1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43" fontId="9" fillId="0" borderId="3" xfId="1" applyFont="1" applyBorder="1" applyAlignment="1">
      <alignment horizontal="center" vertical="top" wrapText="1"/>
    </xf>
    <xf numFmtId="166" fontId="7" fillId="0" borderId="0" xfId="0" applyNumberFormat="1" applyFont="1" applyAlignment="1">
      <alignment horizontal="center" vertical="top"/>
    </xf>
    <xf numFmtId="4" fontId="11" fillId="0" borderId="3" xfId="0" applyNumberFormat="1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4" fontId="9" fillId="3" borderId="3" xfId="2" applyNumberFormat="1" applyFont="1" applyFill="1" applyBorder="1" applyAlignment="1" applyProtection="1">
      <alignment horizontal="center" vertical="top"/>
      <protection locked="0"/>
    </xf>
    <xf numFmtId="4" fontId="7" fillId="0" borderId="3" xfId="0" applyNumberFormat="1" applyFont="1" applyBorder="1" applyAlignment="1">
      <alignment horizontal="center" vertical="top"/>
    </xf>
    <xf numFmtId="0" fontId="8" fillId="0" borderId="6" xfId="0" applyFont="1" applyBorder="1" applyAlignment="1">
      <alignment vertical="center" wrapText="1"/>
    </xf>
    <xf numFmtId="0" fontId="10" fillId="2" borderId="6" xfId="0" applyFont="1" applyFill="1" applyBorder="1" applyAlignment="1">
      <alignment vertical="top" wrapText="1"/>
    </xf>
    <xf numFmtId="0" fontId="10" fillId="2" borderId="3" xfId="0" applyFont="1" applyFill="1" applyBorder="1" applyAlignment="1">
      <alignment vertical="top" wrapText="1"/>
    </xf>
    <xf numFmtId="165" fontId="9" fillId="0" borderId="6" xfId="1" applyNumberFormat="1" applyFont="1" applyFill="1" applyBorder="1" applyAlignment="1" applyProtection="1">
      <alignment vertical="top"/>
      <protection locked="0"/>
    </xf>
    <xf numFmtId="4" fontId="7" fillId="0" borderId="0" xfId="0" applyNumberFormat="1" applyFont="1" applyAlignment="1">
      <alignment horizontal="center" vertical="top"/>
    </xf>
    <xf numFmtId="0" fontId="8" fillId="0" borderId="7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10" fillId="2" borderId="3" xfId="0" applyFont="1" applyFill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49" fontId="7" fillId="5" borderId="3" xfId="0" applyNumberFormat="1" applyFont="1" applyFill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49" fontId="7" fillId="4" borderId="3" xfId="0" applyNumberFormat="1" applyFont="1" applyFill="1" applyBorder="1" applyAlignment="1">
      <alignment horizontal="center" vertical="top" wrapText="1"/>
    </xf>
    <xf numFmtId="4" fontId="12" fillId="4" borderId="6" xfId="0" applyNumberFormat="1" applyFont="1" applyFill="1" applyBorder="1"/>
    <xf numFmtId="0" fontId="7" fillId="0" borderId="9" xfId="0" applyFont="1" applyBorder="1" applyAlignment="1">
      <alignment horizontal="center" vertical="top"/>
    </xf>
    <xf numFmtId="43" fontId="7" fillId="0" borderId="0" xfId="1" applyFont="1" applyAlignment="1">
      <alignment horizontal="center" vertical="top"/>
    </xf>
    <xf numFmtId="0" fontId="7" fillId="6" borderId="0" xfId="0" applyFont="1" applyFill="1" applyAlignment="1">
      <alignment horizontal="center" vertical="top"/>
    </xf>
    <xf numFmtId="4" fontId="7" fillId="6" borderId="0" xfId="0" applyNumberFormat="1" applyFont="1" applyFill="1" applyAlignment="1">
      <alignment horizontal="center" vertical="top"/>
    </xf>
    <xf numFmtId="166" fontId="7" fillId="6" borderId="0" xfId="0" applyNumberFormat="1" applyFont="1" applyFill="1" applyAlignment="1">
      <alignment horizontal="center" vertical="top"/>
    </xf>
  </cellXfs>
  <cellStyles count="4">
    <cellStyle name="Обычный" xfId="0" builtinId="0"/>
    <cellStyle name="Обычный 2" xfId="3" xr:uid="{3231A2AE-2F51-46A3-B10F-A68D174819D3}"/>
    <cellStyle name="Обычный 20 16 2" xfId="2" xr:uid="{655AA5A8-91C6-4F13-BD2A-DED696F4C445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4DF8A-3C9B-41A4-A077-6C740024D84F}">
  <dimension ref="A2:P10"/>
  <sheetViews>
    <sheetView workbookViewId="0">
      <selection activeCell="D28" sqref="D28"/>
    </sheetView>
  </sheetViews>
  <sheetFormatPr defaultRowHeight="12" x14ac:dyDescent="0.2"/>
  <cols>
    <col min="1" max="1" width="7.5703125" style="4" customWidth="1"/>
    <col min="2" max="2" width="5.5703125" style="4" customWidth="1"/>
    <col min="3" max="3" width="17.85546875" style="2" customWidth="1"/>
    <col min="4" max="4" width="19.28515625" style="4" customWidth="1"/>
    <col min="5" max="5" width="24.42578125" style="4" customWidth="1"/>
    <col min="6" max="6" width="9.140625" style="4"/>
    <col min="7" max="7" width="11.42578125" style="2" customWidth="1"/>
    <col min="8" max="8" width="18.5703125" style="3" customWidth="1"/>
    <col min="9" max="9" width="9.85546875" style="2" customWidth="1"/>
    <col min="10" max="10" width="12" style="2" customWidth="1"/>
    <col min="11" max="11" width="30.42578125" style="2" customWidth="1"/>
    <col min="12" max="12" width="9.28515625" style="2" customWidth="1"/>
    <col min="13" max="13" width="12.5703125" style="2" customWidth="1"/>
    <col min="14" max="14" width="14.140625" style="2" customWidth="1"/>
    <col min="15" max="16" width="14.7109375" style="2" customWidth="1"/>
    <col min="17" max="16384" width="9.140625" style="2"/>
  </cols>
  <sheetData>
    <row r="2" spans="1:16" x14ac:dyDescent="0.2">
      <c r="A2" s="1" t="s">
        <v>28</v>
      </c>
      <c r="B2" s="1"/>
      <c r="C2" s="1"/>
      <c r="D2" s="1"/>
      <c r="E2" s="1"/>
      <c r="F2" s="1"/>
    </row>
    <row r="3" spans="1:16" ht="12.75" thickBot="1" x14ac:dyDescent="0.25"/>
    <row r="4" spans="1:16" ht="84.75" thickBot="1" x14ac:dyDescent="0.25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27</v>
      </c>
      <c r="G4" s="5" t="s">
        <v>5</v>
      </c>
      <c r="H4" s="5" t="s">
        <v>6</v>
      </c>
      <c r="I4" s="5" t="s">
        <v>7</v>
      </c>
      <c r="J4" s="5" t="s">
        <v>8</v>
      </c>
      <c r="K4" s="5" t="s">
        <v>9</v>
      </c>
      <c r="L4" s="5" t="s">
        <v>10</v>
      </c>
      <c r="M4" s="5" t="s">
        <v>11</v>
      </c>
      <c r="N4" s="5" t="s">
        <v>12</v>
      </c>
      <c r="O4" s="5" t="s">
        <v>13</v>
      </c>
      <c r="P4" s="5" t="s">
        <v>14</v>
      </c>
    </row>
    <row r="5" spans="1:16" x14ac:dyDescent="0.2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>
        <v>7</v>
      </c>
      <c r="H5" s="6">
        <v>8</v>
      </c>
      <c r="I5" s="6">
        <v>9</v>
      </c>
      <c r="J5" s="6">
        <v>10</v>
      </c>
      <c r="K5" s="6">
        <v>11</v>
      </c>
      <c r="L5" s="6">
        <v>12</v>
      </c>
      <c r="M5" s="6">
        <v>13</v>
      </c>
      <c r="N5" s="6">
        <v>14</v>
      </c>
      <c r="O5" s="6">
        <v>15</v>
      </c>
      <c r="P5" s="6">
        <v>16</v>
      </c>
    </row>
    <row r="6" spans="1:16" x14ac:dyDescent="0.2">
      <c r="A6" s="22"/>
      <c r="B6" s="45" t="s">
        <v>15</v>
      </c>
      <c r="C6" s="46"/>
      <c r="D6" s="9"/>
      <c r="E6" s="9"/>
      <c r="F6" s="9"/>
      <c r="G6" s="40"/>
      <c r="H6" s="40"/>
      <c r="I6" s="40"/>
      <c r="J6" s="40"/>
      <c r="K6" s="40"/>
      <c r="L6" s="40"/>
      <c r="M6" s="40"/>
      <c r="N6" s="40"/>
      <c r="O6" s="40"/>
      <c r="P6" s="40"/>
    </row>
    <row r="7" spans="1:16" ht="36" x14ac:dyDescent="0.2">
      <c r="A7" s="22" t="s">
        <v>16</v>
      </c>
      <c r="B7" s="22">
        <v>1</v>
      </c>
      <c r="C7" s="41" t="s">
        <v>17</v>
      </c>
      <c r="D7" s="12" t="s">
        <v>18</v>
      </c>
      <c r="E7" s="12" t="s">
        <v>19</v>
      </c>
      <c r="F7" s="12" t="s">
        <v>26</v>
      </c>
      <c r="G7" s="22">
        <v>100</v>
      </c>
      <c r="H7" s="23" t="s">
        <v>20</v>
      </c>
      <c r="I7" s="22"/>
      <c r="J7" s="24" t="s">
        <v>32</v>
      </c>
      <c r="K7" s="24" t="s">
        <v>21</v>
      </c>
      <c r="L7" s="15" t="s">
        <v>22</v>
      </c>
      <c r="M7" s="16">
        <v>1454095</v>
      </c>
      <c r="N7" s="17">
        <f>O7/M7</f>
        <v>28.660000000000004</v>
      </c>
      <c r="O7" s="18">
        <v>41674362.700000003</v>
      </c>
      <c r="P7" s="18">
        <f>O7*1.12</f>
        <v>46675286.224000007</v>
      </c>
    </row>
    <row r="8" spans="1:16" ht="36" x14ac:dyDescent="0.2">
      <c r="A8" s="7" t="s">
        <v>16</v>
      </c>
      <c r="B8" s="7">
        <v>2</v>
      </c>
      <c r="C8" s="42" t="s">
        <v>17</v>
      </c>
      <c r="D8" s="11" t="s">
        <v>18</v>
      </c>
      <c r="E8" s="11" t="s">
        <v>19</v>
      </c>
      <c r="F8" s="11" t="s">
        <v>26</v>
      </c>
      <c r="G8" s="19">
        <v>100</v>
      </c>
      <c r="H8" s="13" t="s">
        <v>23</v>
      </c>
      <c r="I8" s="7"/>
      <c r="J8" s="14" t="s">
        <v>32</v>
      </c>
      <c r="K8" s="14" t="s">
        <v>21</v>
      </c>
      <c r="L8" s="15" t="s">
        <v>22</v>
      </c>
      <c r="M8" s="20">
        <v>3902276</v>
      </c>
      <c r="N8" s="43">
        <f t="shared" ref="N8:N10" si="0">O8/M8</f>
        <v>28.659998165173349</v>
      </c>
      <c r="O8" s="21">
        <v>111839223</v>
      </c>
      <c r="P8" s="21">
        <f>O8*1.12</f>
        <v>125259929.76000001</v>
      </c>
    </row>
    <row r="9" spans="1:16" ht="36" x14ac:dyDescent="0.2">
      <c r="A9" s="22" t="s">
        <v>16</v>
      </c>
      <c r="B9" s="22">
        <v>3</v>
      </c>
      <c r="C9" s="41" t="s">
        <v>17</v>
      </c>
      <c r="D9" s="12" t="s">
        <v>18</v>
      </c>
      <c r="E9" s="12" t="s">
        <v>19</v>
      </c>
      <c r="F9" s="12" t="s">
        <v>26</v>
      </c>
      <c r="G9" s="22">
        <v>100</v>
      </c>
      <c r="H9" s="23" t="s">
        <v>24</v>
      </c>
      <c r="I9" s="22"/>
      <c r="J9" s="24" t="s">
        <v>32</v>
      </c>
      <c r="K9" s="24" t="s">
        <v>21</v>
      </c>
      <c r="L9" s="15" t="s">
        <v>22</v>
      </c>
      <c r="M9" s="25">
        <v>559572</v>
      </c>
      <c r="N9" s="43">
        <f t="shared" si="0"/>
        <v>28.66</v>
      </c>
      <c r="O9" s="21">
        <v>16037333.52</v>
      </c>
      <c r="P9" s="21">
        <f>O9*1.12</f>
        <v>17961813.542400002</v>
      </c>
    </row>
    <row r="10" spans="1:16" ht="36" x14ac:dyDescent="0.2">
      <c r="A10" s="22" t="s">
        <v>16</v>
      </c>
      <c r="B10" s="22">
        <v>4</v>
      </c>
      <c r="C10" s="41" t="s">
        <v>17</v>
      </c>
      <c r="D10" s="12" t="s">
        <v>18</v>
      </c>
      <c r="E10" s="12" t="s">
        <v>19</v>
      </c>
      <c r="F10" s="12" t="s">
        <v>26</v>
      </c>
      <c r="G10" s="19">
        <v>100</v>
      </c>
      <c r="H10" s="26" t="s">
        <v>25</v>
      </c>
      <c r="I10" s="22"/>
      <c r="J10" s="24" t="s">
        <v>32</v>
      </c>
      <c r="K10" s="24" t="s">
        <v>21</v>
      </c>
      <c r="L10" s="15" t="s">
        <v>22</v>
      </c>
      <c r="M10" s="25">
        <v>37400</v>
      </c>
      <c r="N10" s="43">
        <f t="shared" si="0"/>
        <v>25.94</v>
      </c>
      <c r="O10" s="21">
        <v>970156</v>
      </c>
      <c r="P10" s="21">
        <f>O10*1.12</f>
        <v>1086574.7200000002</v>
      </c>
    </row>
  </sheetData>
  <mergeCells count="1">
    <mergeCell ref="B6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2359E-A047-4DA2-8A79-0A7C9E6B5699}">
  <dimension ref="A2:P11"/>
  <sheetViews>
    <sheetView workbookViewId="0">
      <selection activeCell="M7" sqref="M7"/>
    </sheetView>
  </sheetViews>
  <sheetFormatPr defaultRowHeight="12" x14ac:dyDescent="0.2"/>
  <cols>
    <col min="1" max="1" width="7.5703125" style="4" customWidth="1"/>
    <col min="2" max="2" width="5.5703125" style="4" customWidth="1"/>
    <col min="3" max="3" width="15.28515625" style="4" customWidth="1"/>
    <col min="4" max="4" width="17.140625" style="4" customWidth="1"/>
    <col min="5" max="5" width="18.140625" style="4" customWidth="1"/>
    <col min="6" max="6" width="9.140625" style="4" customWidth="1"/>
    <col min="7" max="7" width="10.7109375" style="2" customWidth="1"/>
    <col min="8" max="8" width="17" style="3" customWidth="1"/>
    <col min="9" max="9" width="9.85546875" style="2" hidden="1" customWidth="1"/>
    <col min="10" max="10" width="10.28515625" style="2" customWidth="1"/>
    <col min="11" max="11" width="30.42578125" style="2" customWidth="1"/>
    <col min="12" max="12" width="9.28515625" style="2" customWidth="1"/>
    <col min="13" max="13" width="12.5703125" style="2" customWidth="1"/>
    <col min="14" max="14" width="13.28515625" style="2" customWidth="1"/>
    <col min="15" max="16" width="14.7109375" style="2" customWidth="1"/>
    <col min="17" max="16384" width="9.140625" style="2"/>
  </cols>
  <sheetData>
    <row r="2" spans="1:16" x14ac:dyDescent="0.2">
      <c r="A2" s="1" t="s">
        <v>28</v>
      </c>
      <c r="B2" s="1"/>
      <c r="C2" s="27"/>
      <c r="D2" s="1"/>
      <c r="E2" s="1"/>
      <c r="F2" s="1"/>
    </row>
    <row r="3" spans="1:16" ht="12.75" thickBot="1" x14ac:dyDescent="0.25"/>
    <row r="4" spans="1:16" ht="99.75" customHeight="1" thickBot="1" x14ac:dyDescent="0.25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27</v>
      </c>
      <c r="G4" s="5" t="s">
        <v>5</v>
      </c>
      <c r="H4" s="5" t="s">
        <v>6</v>
      </c>
      <c r="I4" s="5" t="s">
        <v>7</v>
      </c>
      <c r="J4" s="5" t="s">
        <v>8</v>
      </c>
      <c r="K4" s="5" t="s">
        <v>9</v>
      </c>
      <c r="L4" s="5" t="s">
        <v>10</v>
      </c>
      <c r="M4" s="5" t="s">
        <v>11</v>
      </c>
      <c r="N4" s="5" t="s">
        <v>12</v>
      </c>
      <c r="O4" s="5" t="s">
        <v>13</v>
      </c>
      <c r="P4" s="5" t="s">
        <v>14</v>
      </c>
    </row>
    <row r="5" spans="1:16" x14ac:dyDescent="0.2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>
        <v>7</v>
      </c>
      <c r="H5" s="6">
        <v>8</v>
      </c>
      <c r="I5" s="6">
        <v>9</v>
      </c>
      <c r="J5" s="6">
        <v>10</v>
      </c>
      <c r="K5" s="6">
        <v>11</v>
      </c>
      <c r="L5" s="6">
        <v>12</v>
      </c>
      <c r="M5" s="6">
        <v>13</v>
      </c>
      <c r="N5" s="6">
        <v>14</v>
      </c>
      <c r="O5" s="6">
        <v>15</v>
      </c>
      <c r="P5" s="6">
        <v>16</v>
      </c>
    </row>
    <row r="6" spans="1:16" ht="18" customHeight="1" x14ac:dyDescent="0.2">
      <c r="A6" s="7"/>
      <c r="B6" s="45" t="s">
        <v>15</v>
      </c>
      <c r="C6" s="46"/>
      <c r="D6" s="8"/>
      <c r="E6" s="8"/>
      <c r="F6" s="9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36" x14ac:dyDescent="0.2">
      <c r="A7" s="7" t="s">
        <v>16</v>
      </c>
      <c r="B7" s="7">
        <v>1</v>
      </c>
      <c r="C7" s="11" t="s">
        <v>17</v>
      </c>
      <c r="D7" s="11" t="s">
        <v>18</v>
      </c>
      <c r="E7" s="11" t="s">
        <v>19</v>
      </c>
      <c r="F7" s="12" t="s">
        <v>26</v>
      </c>
      <c r="G7" s="7">
        <v>100</v>
      </c>
      <c r="H7" s="13" t="s">
        <v>20</v>
      </c>
      <c r="I7" s="7"/>
      <c r="J7" s="14" t="s">
        <v>29</v>
      </c>
      <c r="K7" s="14" t="s">
        <v>21</v>
      </c>
      <c r="L7" s="15" t="s">
        <v>22</v>
      </c>
      <c r="M7" s="16">
        <v>2949274</v>
      </c>
      <c r="N7" s="17">
        <v>31.36</v>
      </c>
      <c r="O7" s="18">
        <f>M7*N7</f>
        <v>92489232.640000001</v>
      </c>
      <c r="P7" s="18">
        <f>O7*1.12</f>
        <v>103587940.55680001</v>
      </c>
    </row>
    <row r="8" spans="1:16" ht="36" x14ac:dyDescent="0.2">
      <c r="A8" s="7" t="s">
        <v>16</v>
      </c>
      <c r="B8" s="7">
        <v>2</v>
      </c>
      <c r="C8" s="11" t="s">
        <v>17</v>
      </c>
      <c r="D8" s="11" t="s">
        <v>18</v>
      </c>
      <c r="E8" s="11" t="s">
        <v>19</v>
      </c>
      <c r="F8" s="12" t="s">
        <v>26</v>
      </c>
      <c r="G8" s="19">
        <v>100</v>
      </c>
      <c r="H8" s="13" t="s">
        <v>23</v>
      </c>
      <c r="I8" s="7"/>
      <c r="J8" s="14" t="s">
        <v>29</v>
      </c>
      <c r="K8" s="14" t="s">
        <v>21</v>
      </c>
      <c r="L8" s="15" t="s">
        <v>22</v>
      </c>
      <c r="M8" s="20">
        <v>7256763</v>
      </c>
      <c r="N8" s="17">
        <v>31.36</v>
      </c>
      <c r="O8" s="18">
        <f>M8*N8</f>
        <v>227572087.68000001</v>
      </c>
      <c r="P8" s="21">
        <f>O8*1.12</f>
        <v>254880738.20160004</v>
      </c>
    </row>
    <row r="9" spans="1:16" ht="36" x14ac:dyDescent="0.2">
      <c r="A9" s="22" t="s">
        <v>16</v>
      </c>
      <c r="B9" s="22">
        <v>3</v>
      </c>
      <c r="C9" s="12" t="s">
        <v>17</v>
      </c>
      <c r="D9" s="12" t="s">
        <v>18</v>
      </c>
      <c r="E9" s="12" t="s">
        <v>19</v>
      </c>
      <c r="F9" s="12" t="s">
        <v>26</v>
      </c>
      <c r="G9" s="22">
        <v>100</v>
      </c>
      <c r="H9" s="23" t="s">
        <v>24</v>
      </c>
      <c r="I9" s="22"/>
      <c r="J9" s="14" t="s">
        <v>29</v>
      </c>
      <c r="K9" s="24" t="s">
        <v>21</v>
      </c>
      <c r="L9" s="15" t="s">
        <v>22</v>
      </c>
      <c r="M9" s="25">
        <v>1093562</v>
      </c>
      <c r="N9" s="17">
        <v>25.89</v>
      </c>
      <c r="O9" s="18">
        <f t="shared" ref="O9:O10" si="0">M9*N9</f>
        <v>28312320.18</v>
      </c>
      <c r="P9" s="21">
        <f>O9*1.12</f>
        <v>31709798.601600002</v>
      </c>
    </row>
    <row r="10" spans="1:16" ht="36" x14ac:dyDescent="0.2">
      <c r="A10" s="22" t="s">
        <v>16</v>
      </c>
      <c r="B10" s="22">
        <v>4</v>
      </c>
      <c r="C10" s="12" t="s">
        <v>17</v>
      </c>
      <c r="D10" s="12" t="s">
        <v>18</v>
      </c>
      <c r="E10" s="12" t="s">
        <v>19</v>
      </c>
      <c r="F10" s="12" t="s">
        <v>26</v>
      </c>
      <c r="G10" s="19">
        <v>100</v>
      </c>
      <c r="H10" s="26" t="s">
        <v>25</v>
      </c>
      <c r="I10" s="22"/>
      <c r="J10" s="14" t="s">
        <v>29</v>
      </c>
      <c r="K10" s="24" t="s">
        <v>21</v>
      </c>
      <c r="L10" s="15" t="s">
        <v>22</v>
      </c>
      <c r="M10" s="25">
        <v>176500</v>
      </c>
      <c r="N10" s="17">
        <v>25.89</v>
      </c>
      <c r="O10" s="18">
        <f t="shared" si="0"/>
        <v>4569585</v>
      </c>
      <c r="P10" s="21">
        <f>O10*1.12</f>
        <v>5117935.2</v>
      </c>
    </row>
    <row r="11" spans="1:16" x14ac:dyDescent="0.2">
      <c r="O11" s="28">
        <f>O7+O8+O9+O10</f>
        <v>352943225.5</v>
      </c>
      <c r="P11" s="28">
        <f>P7+P8+P9+P10</f>
        <v>395296412.56000006</v>
      </c>
    </row>
  </sheetData>
  <autoFilter ref="A4:P10" xr:uid="{D9F2359E-A047-4DA2-8A79-0A7C9E6B5699}"/>
  <mergeCells count="1">
    <mergeCell ref="B6:C6"/>
  </mergeCells>
  <phoneticPr fontId="4" type="noConversion"/>
  <pageMargins left="0" right="0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5CFA5-4241-4A34-A39A-04FA6FC04502}">
  <dimension ref="A2:Q26"/>
  <sheetViews>
    <sheetView tabSelected="1" workbookViewId="0">
      <selection activeCell="D17" sqref="D17"/>
    </sheetView>
  </sheetViews>
  <sheetFormatPr defaultRowHeight="12" x14ac:dyDescent="0.25"/>
  <cols>
    <col min="1" max="1" width="7.5703125" style="30" customWidth="1"/>
    <col min="2" max="2" width="5.5703125" style="30" customWidth="1"/>
    <col min="3" max="3" width="15.28515625" style="30" customWidth="1"/>
    <col min="4" max="4" width="17.140625" style="30" customWidth="1"/>
    <col min="5" max="5" width="18.140625" style="30" customWidth="1"/>
    <col min="6" max="6" width="9.140625" style="30"/>
    <col min="7" max="7" width="10.7109375" style="30" customWidth="1"/>
    <col min="8" max="8" width="17" style="33" customWidth="1"/>
    <col min="9" max="9" width="9.85546875" style="30" hidden="1" customWidth="1"/>
    <col min="10" max="10" width="10.28515625" style="30" customWidth="1"/>
    <col min="11" max="11" width="30.42578125" style="30" customWidth="1"/>
    <col min="12" max="12" width="9.28515625" style="30" customWidth="1"/>
    <col min="13" max="13" width="12.5703125" style="30" customWidth="1"/>
    <col min="14" max="14" width="14.28515625" style="30" customWidth="1"/>
    <col min="15" max="16" width="14.7109375" style="30" customWidth="1"/>
    <col min="17" max="16384" width="9.140625" style="30"/>
  </cols>
  <sheetData>
    <row r="2" spans="1:17" x14ac:dyDescent="0.25">
      <c r="A2" s="29" t="s">
        <v>28</v>
      </c>
      <c r="B2" s="29"/>
      <c r="C2" s="29"/>
      <c r="D2" s="29"/>
      <c r="E2" s="29"/>
      <c r="F2" s="29"/>
    </row>
    <row r="3" spans="1:17" ht="12.75" thickBot="1" x14ac:dyDescent="0.3"/>
    <row r="4" spans="1:17" ht="99.75" customHeight="1" thickBot="1" x14ac:dyDescent="0.3">
      <c r="A4" s="31" t="s">
        <v>0</v>
      </c>
      <c r="B4" s="31" t="s">
        <v>1</v>
      </c>
      <c r="C4" s="31" t="s">
        <v>2</v>
      </c>
      <c r="D4" s="31" t="s">
        <v>3</v>
      </c>
      <c r="E4" s="31" t="s">
        <v>4</v>
      </c>
      <c r="F4" s="31" t="s">
        <v>27</v>
      </c>
      <c r="G4" s="31" t="s">
        <v>5</v>
      </c>
      <c r="H4" s="31" t="s">
        <v>6</v>
      </c>
      <c r="I4" s="31" t="s">
        <v>7</v>
      </c>
      <c r="J4" s="31" t="s">
        <v>8</v>
      </c>
      <c r="K4" s="31" t="s">
        <v>9</v>
      </c>
      <c r="L4" s="31" t="s">
        <v>10</v>
      </c>
      <c r="M4" s="31" t="s">
        <v>11</v>
      </c>
      <c r="N4" s="31" t="s">
        <v>12</v>
      </c>
      <c r="O4" s="31" t="s">
        <v>13</v>
      </c>
      <c r="P4" s="31" t="s">
        <v>14</v>
      </c>
    </row>
    <row r="5" spans="1:17" x14ac:dyDescent="0.25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>
        <v>7</v>
      </c>
      <c r="H5" s="6">
        <v>8</v>
      </c>
      <c r="I5" s="6">
        <v>9</v>
      </c>
      <c r="J5" s="6">
        <v>10</v>
      </c>
      <c r="K5" s="6">
        <v>11</v>
      </c>
      <c r="L5" s="6">
        <v>12</v>
      </c>
      <c r="M5" s="6">
        <v>13</v>
      </c>
      <c r="N5" s="6">
        <v>14</v>
      </c>
      <c r="O5" s="6">
        <v>15</v>
      </c>
      <c r="P5" s="6">
        <v>16</v>
      </c>
    </row>
    <row r="6" spans="1:17" ht="18" customHeight="1" x14ac:dyDescent="0.25">
      <c r="A6" s="7"/>
      <c r="B6" s="48" t="s">
        <v>15</v>
      </c>
      <c r="C6" s="48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</row>
    <row r="7" spans="1:17" ht="36" customHeight="1" x14ac:dyDescent="0.25">
      <c r="A7" s="50" t="s">
        <v>16</v>
      </c>
      <c r="B7" s="50">
        <v>1</v>
      </c>
      <c r="C7" s="47" t="s">
        <v>17</v>
      </c>
      <c r="D7" s="47" t="s">
        <v>18</v>
      </c>
      <c r="E7" s="47" t="s">
        <v>19</v>
      </c>
      <c r="F7" s="47" t="s">
        <v>26</v>
      </c>
      <c r="G7" s="50">
        <v>100</v>
      </c>
      <c r="H7" s="49" t="s">
        <v>20</v>
      </c>
      <c r="I7" s="7"/>
      <c r="J7" s="7" t="s">
        <v>30</v>
      </c>
      <c r="K7" s="50" t="s">
        <v>21</v>
      </c>
      <c r="L7" s="50" t="s">
        <v>22</v>
      </c>
      <c r="M7" s="36">
        <v>1103683.25</v>
      </c>
      <c r="N7" s="37">
        <v>31.36</v>
      </c>
      <c r="O7" s="34">
        <f>M7*N7</f>
        <v>34611506.719999999</v>
      </c>
      <c r="P7" s="34">
        <f>O7*1.12</f>
        <v>38764887.5264</v>
      </c>
      <c r="Q7" s="53"/>
    </row>
    <row r="8" spans="1:17" ht="24" x14ac:dyDescent="0.25">
      <c r="A8" s="50"/>
      <c r="B8" s="50"/>
      <c r="C8" s="47"/>
      <c r="D8" s="47"/>
      <c r="E8" s="47"/>
      <c r="F8" s="47"/>
      <c r="G8" s="50"/>
      <c r="H8" s="49"/>
      <c r="I8" s="7"/>
      <c r="J8" s="7" t="s">
        <v>31</v>
      </c>
      <c r="K8" s="50"/>
      <c r="L8" s="50"/>
      <c r="M8" s="38">
        <v>2064080.0900000003</v>
      </c>
      <c r="N8" s="37">
        <v>34.5</v>
      </c>
      <c r="O8" s="34">
        <f t="shared" ref="O8:O14" si="0">M8*N8</f>
        <v>71210763.105000004</v>
      </c>
      <c r="P8" s="34">
        <f t="shared" ref="P8:P14" si="1">O8*1.12</f>
        <v>79756054.677600011</v>
      </c>
      <c r="Q8" s="53"/>
    </row>
    <row r="9" spans="1:17" ht="24" x14ac:dyDescent="0.25">
      <c r="A9" s="50" t="s">
        <v>16</v>
      </c>
      <c r="B9" s="50">
        <v>2</v>
      </c>
      <c r="C9" s="47" t="s">
        <v>17</v>
      </c>
      <c r="D9" s="47" t="s">
        <v>18</v>
      </c>
      <c r="E9" s="47" t="s">
        <v>19</v>
      </c>
      <c r="F9" s="47" t="s">
        <v>26</v>
      </c>
      <c r="G9" s="50">
        <v>100</v>
      </c>
      <c r="H9" s="49" t="s">
        <v>23</v>
      </c>
      <c r="I9" s="7"/>
      <c r="J9" s="7" t="s">
        <v>29</v>
      </c>
      <c r="K9" s="50" t="s">
        <v>21</v>
      </c>
      <c r="L9" s="50" t="s">
        <v>22</v>
      </c>
      <c r="M9" s="36">
        <v>3094196</v>
      </c>
      <c r="N9" s="37">
        <v>31.36</v>
      </c>
      <c r="O9" s="34">
        <f t="shared" si="0"/>
        <v>97033986.560000002</v>
      </c>
      <c r="P9" s="34">
        <f t="shared" si="1"/>
        <v>108678064.94720002</v>
      </c>
      <c r="Q9" s="53"/>
    </row>
    <row r="10" spans="1:17" ht="24" x14ac:dyDescent="0.25">
      <c r="A10" s="50"/>
      <c r="B10" s="50"/>
      <c r="C10" s="47"/>
      <c r="D10" s="47"/>
      <c r="E10" s="47"/>
      <c r="F10" s="47"/>
      <c r="G10" s="50"/>
      <c r="H10" s="49"/>
      <c r="I10" s="7"/>
      <c r="J10" s="7" t="s">
        <v>31</v>
      </c>
      <c r="K10" s="50"/>
      <c r="L10" s="50"/>
      <c r="M10" s="38">
        <v>4100134</v>
      </c>
      <c r="N10" s="37">
        <v>34.5</v>
      </c>
      <c r="O10" s="34">
        <f t="shared" si="0"/>
        <v>141454623</v>
      </c>
      <c r="P10" s="34">
        <f t="shared" si="1"/>
        <v>158429177.76000002</v>
      </c>
      <c r="Q10" s="53"/>
    </row>
    <row r="11" spans="1:17" ht="24" x14ac:dyDescent="0.25">
      <c r="A11" s="50" t="s">
        <v>16</v>
      </c>
      <c r="B11" s="50">
        <v>3</v>
      </c>
      <c r="C11" s="47" t="s">
        <v>17</v>
      </c>
      <c r="D11" s="47" t="s">
        <v>18</v>
      </c>
      <c r="E11" s="47" t="s">
        <v>19</v>
      </c>
      <c r="F11" s="47" t="s">
        <v>26</v>
      </c>
      <c r="G11" s="50">
        <v>100</v>
      </c>
      <c r="H11" s="51" t="s">
        <v>24</v>
      </c>
      <c r="I11" s="7"/>
      <c r="J11" s="7" t="s">
        <v>29</v>
      </c>
      <c r="K11" s="50" t="s">
        <v>21</v>
      </c>
      <c r="L11" s="50" t="s">
        <v>22</v>
      </c>
      <c r="M11" s="16">
        <v>278744</v>
      </c>
      <c r="N11" s="37">
        <v>25.89</v>
      </c>
      <c r="O11" s="34">
        <f t="shared" si="0"/>
        <v>7216682.1600000001</v>
      </c>
      <c r="P11" s="34">
        <f t="shared" si="1"/>
        <v>8082684.0192000009</v>
      </c>
      <c r="Q11" s="53"/>
    </row>
    <row r="12" spans="1:17" ht="24" x14ac:dyDescent="0.25">
      <c r="A12" s="50"/>
      <c r="B12" s="50"/>
      <c r="C12" s="47"/>
      <c r="D12" s="47"/>
      <c r="E12" s="47"/>
      <c r="F12" s="47"/>
      <c r="G12" s="50"/>
      <c r="H12" s="51"/>
      <c r="I12" s="7"/>
      <c r="J12" s="7" t="s">
        <v>31</v>
      </c>
      <c r="K12" s="50"/>
      <c r="L12" s="50"/>
      <c r="M12" s="16">
        <v>666082.07819999999</v>
      </c>
      <c r="N12" s="37">
        <v>29.78</v>
      </c>
      <c r="O12" s="34">
        <f t="shared" si="0"/>
        <v>19835924.288796</v>
      </c>
      <c r="P12" s="34">
        <f t="shared" si="1"/>
        <v>22216235.203451522</v>
      </c>
      <c r="Q12" s="53"/>
    </row>
    <row r="13" spans="1:17" ht="24" x14ac:dyDescent="0.25">
      <c r="A13" s="50" t="s">
        <v>16</v>
      </c>
      <c r="B13" s="50">
        <v>4</v>
      </c>
      <c r="C13" s="47" t="s">
        <v>17</v>
      </c>
      <c r="D13" s="47" t="s">
        <v>18</v>
      </c>
      <c r="E13" s="47" t="s">
        <v>19</v>
      </c>
      <c r="F13" s="47" t="s">
        <v>26</v>
      </c>
      <c r="G13" s="50">
        <v>100</v>
      </c>
      <c r="H13" s="51" t="s">
        <v>25</v>
      </c>
      <c r="I13" s="7"/>
      <c r="J13" s="7" t="s">
        <v>29</v>
      </c>
      <c r="K13" s="50" t="s">
        <v>21</v>
      </c>
      <c r="L13" s="50" t="s">
        <v>22</v>
      </c>
      <c r="M13" s="36">
        <v>58680</v>
      </c>
      <c r="N13" s="37">
        <v>25.89</v>
      </c>
      <c r="O13" s="34">
        <f t="shared" si="0"/>
        <v>1519225.2</v>
      </c>
      <c r="P13" s="34">
        <f t="shared" si="1"/>
        <v>1701532.2240000002</v>
      </c>
      <c r="Q13" s="53"/>
    </row>
    <row r="14" spans="1:17" ht="24" x14ac:dyDescent="0.25">
      <c r="A14" s="50"/>
      <c r="B14" s="50"/>
      <c r="C14" s="47"/>
      <c r="D14" s="47"/>
      <c r="E14" s="47"/>
      <c r="F14" s="47"/>
      <c r="G14" s="50"/>
      <c r="H14" s="51"/>
      <c r="I14" s="37"/>
      <c r="J14" s="7" t="s">
        <v>31</v>
      </c>
      <c r="K14" s="50"/>
      <c r="L14" s="50"/>
      <c r="M14" s="39">
        <v>104521.8200134318</v>
      </c>
      <c r="N14" s="37">
        <v>29.78</v>
      </c>
      <c r="O14" s="34">
        <f t="shared" si="0"/>
        <v>3112659.7999999993</v>
      </c>
      <c r="P14" s="34">
        <f t="shared" si="1"/>
        <v>3486178.9759999998</v>
      </c>
      <c r="Q14" s="53"/>
    </row>
    <row r="15" spans="1:17" x14ac:dyDescent="0.25">
      <c r="O15" s="35">
        <f>O7+O8+O9+O10+O11+O12+O13+O14</f>
        <v>375995370.83379602</v>
      </c>
      <c r="P15" s="35">
        <f>P7+P8+P9+P10+P11+P12+P13+P14</f>
        <v>421114815.33385158</v>
      </c>
    </row>
    <row r="16" spans="1:17" x14ac:dyDescent="0.25">
      <c r="O16" s="35">
        <f>O15-'01.04.2024М-Ж'!O11</f>
        <v>23052145.333796024</v>
      </c>
    </row>
    <row r="20" spans="12:16" hidden="1" x14ac:dyDescent="0.2">
      <c r="L20" s="55" t="s">
        <v>33</v>
      </c>
      <c r="M20" s="56">
        <f>M7+M8+'Позиции МЭМ'!M7</f>
        <v>4621858.34</v>
      </c>
      <c r="N20" s="57">
        <f>O7+O8+'Позиции МЭМ'!O7</f>
        <v>147496632.52500001</v>
      </c>
      <c r="O20" s="52">
        <v>147442943.69999999</v>
      </c>
      <c r="P20" s="52">
        <f>O20/1.12</f>
        <v>131645485.44642855</v>
      </c>
    </row>
    <row r="21" spans="12:16" hidden="1" x14ac:dyDescent="0.2">
      <c r="L21" s="55" t="s">
        <v>34</v>
      </c>
      <c r="M21" s="56">
        <f>M10+M9+'Позиции МЭМ'!M8</f>
        <v>11096606</v>
      </c>
      <c r="N21" s="57">
        <f>O9+O10+'Позиции МЭМ'!O8</f>
        <v>350327832.56</v>
      </c>
      <c r="O21" s="54">
        <v>9784216.25</v>
      </c>
      <c r="P21" s="52">
        <f>O21/1.12</f>
        <v>8735907.3660714272</v>
      </c>
    </row>
    <row r="22" spans="12:16" hidden="1" x14ac:dyDescent="0.25">
      <c r="L22" s="55" t="s">
        <v>35</v>
      </c>
      <c r="M22" s="56">
        <f>M11+M12+'Позиции МЭМ'!M9</f>
        <v>1504398.0781999999</v>
      </c>
      <c r="N22" s="57">
        <f>O11+O12+'Позиции МЭМ'!O9</f>
        <v>43089939.968796</v>
      </c>
    </row>
    <row r="23" spans="12:16" hidden="1" x14ac:dyDescent="0.25">
      <c r="L23" s="55" t="s">
        <v>36</v>
      </c>
      <c r="M23" s="56">
        <f>M14+M13+'Позиции МЭМ'!M10</f>
        <v>200601.8200134318</v>
      </c>
      <c r="N23" s="57">
        <f>O13+O14+'Позиции МЭМ'!O10</f>
        <v>5602040.9999999991</v>
      </c>
    </row>
    <row r="24" spans="12:16" hidden="1" x14ac:dyDescent="0.25"/>
    <row r="25" spans="12:16" hidden="1" x14ac:dyDescent="0.25">
      <c r="O25" s="54">
        <v>358468678.75999999</v>
      </c>
      <c r="P25" s="35">
        <f>O25/1.12</f>
        <v>320061320.32142854</v>
      </c>
    </row>
    <row r="26" spans="12:16" hidden="1" x14ac:dyDescent="0.25">
      <c r="O26" s="44">
        <v>36827733.799999997</v>
      </c>
      <c r="P26" s="54">
        <f>O26/1.12</f>
        <v>32881905.178571422</v>
      </c>
    </row>
  </sheetData>
  <mergeCells count="43">
    <mergeCell ref="Q7:Q10"/>
    <mergeCell ref="Q11:Q14"/>
    <mergeCell ref="A11:A12"/>
    <mergeCell ref="A13:A14"/>
    <mergeCell ref="B11:B12"/>
    <mergeCell ref="C11:C12"/>
    <mergeCell ref="D11:D12"/>
    <mergeCell ref="B13:B14"/>
    <mergeCell ref="C13:C14"/>
    <mergeCell ref="F11:F12"/>
    <mergeCell ref="F13:F14"/>
    <mergeCell ref="E11:E12"/>
    <mergeCell ref="D13:D14"/>
    <mergeCell ref="E13:E14"/>
    <mergeCell ref="K13:K14"/>
    <mergeCell ref="L13:L14"/>
    <mergeCell ref="H11:H12"/>
    <mergeCell ref="H13:H14"/>
    <mergeCell ref="G11:G12"/>
    <mergeCell ref="G13:G14"/>
    <mergeCell ref="K7:K8"/>
    <mergeCell ref="L7:L8"/>
    <mergeCell ref="K9:K10"/>
    <mergeCell ref="L9:L10"/>
    <mergeCell ref="K11:K12"/>
    <mergeCell ref="L11:L12"/>
    <mergeCell ref="A7:A8"/>
    <mergeCell ref="B9:B10"/>
    <mergeCell ref="C9:C10"/>
    <mergeCell ref="D9:D10"/>
    <mergeCell ref="E9:E10"/>
    <mergeCell ref="A9:A10"/>
    <mergeCell ref="F9:F10"/>
    <mergeCell ref="B6:C6"/>
    <mergeCell ref="H7:H8"/>
    <mergeCell ref="F7:F8"/>
    <mergeCell ref="E7:E8"/>
    <mergeCell ref="D7:D8"/>
    <mergeCell ref="C7:C8"/>
    <mergeCell ref="B7:B8"/>
    <mergeCell ref="H9:H10"/>
    <mergeCell ref="G7:G8"/>
    <mergeCell ref="G9:G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Позиции МЭМ</vt:lpstr>
      <vt:lpstr>01.04.2024М-Ж</vt:lpstr>
      <vt:lpstr>30.09.2024 М-Ж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Далиева Тазагуль</dc:creator>
  <cp:lastModifiedBy>daliyeva_t</cp:lastModifiedBy>
  <cp:lastPrinted>2024-08-06T11:30:28Z</cp:lastPrinted>
  <dcterms:created xsi:type="dcterms:W3CDTF">2023-01-09T05:59:08Z</dcterms:created>
  <dcterms:modified xsi:type="dcterms:W3CDTF">2024-10-10T05:26:07Z</dcterms:modified>
</cp:coreProperties>
</file>